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7400" windowHeight="11820"/>
  </bookViews>
  <sheets>
    <sheet name="Лист1" sheetId="1" r:id="rId1"/>
    <sheet name="разбивка по КБК" sheetId="2" r:id="rId2"/>
  </sheets>
  <definedNames>
    <definedName name="_xlnm.Print_Titles" localSheetId="0">Лист1!$2:$2</definedName>
  </definedNames>
  <calcPr calcId="152511"/>
</workbook>
</file>

<file path=xl/calcChain.xml><?xml version="1.0" encoding="utf-8"?>
<calcChain xmlns="http://schemas.openxmlformats.org/spreadsheetml/2006/main">
  <c r="F69" i="2"/>
  <c r="F68"/>
  <c r="F100"/>
  <c r="E72"/>
  <c r="E82"/>
  <c r="E80"/>
  <c r="E70"/>
  <c r="E69"/>
  <c r="E29"/>
  <c r="E32"/>
  <c r="E54"/>
  <c r="E79"/>
  <c r="D82"/>
  <c r="D79"/>
  <c r="D78"/>
  <c r="D75"/>
  <c r="D102"/>
  <c r="F99"/>
  <c r="F101"/>
  <c r="F102"/>
  <c r="F103"/>
  <c r="F104"/>
  <c r="F105"/>
  <c r="F106"/>
  <c r="F107"/>
  <c r="F108"/>
  <c r="F109"/>
  <c r="F110"/>
  <c r="F111"/>
  <c r="F112"/>
  <c r="F98"/>
  <c r="E99"/>
  <c r="E100"/>
  <c r="E101"/>
  <c r="E102"/>
  <c r="E103"/>
  <c r="E104"/>
  <c r="E105"/>
  <c r="E106"/>
  <c r="E107"/>
  <c r="E108"/>
  <c r="E109"/>
  <c r="E110"/>
  <c r="E111"/>
  <c r="E112"/>
  <c r="E98"/>
  <c r="D99"/>
  <c r="D100"/>
  <c r="D101"/>
  <c r="D103"/>
  <c r="D104"/>
  <c r="D105"/>
  <c r="D106"/>
  <c r="D107"/>
  <c r="D108"/>
  <c r="D109"/>
  <c r="D110"/>
  <c r="D111"/>
  <c r="D112"/>
  <c r="D98"/>
  <c r="F70"/>
  <c r="F71"/>
  <c r="F72"/>
  <c r="F73"/>
  <c r="F74"/>
  <c r="F75"/>
  <c r="F76"/>
  <c r="F77"/>
  <c r="F78"/>
  <c r="F79"/>
  <c r="F80"/>
  <c r="F81"/>
  <c r="F82"/>
  <c r="E71"/>
  <c r="E73"/>
  <c r="E74"/>
  <c r="E75"/>
  <c r="E76"/>
  <c r="E77"/>
  <c r="E78"/>
  <c r="E81"/>
  <c r="E68"/>
  <c r="D68"/>
  <c r="D25"/>
  <c r="D69"/>
  <c r="D70"/>
  <c r="D71"/>
  <c r="D72"/>
  <c r="D73"/>
  <c r="D74"/>
  <c r="D76"/>
  <c r="D77"/>
  <c r="D80"/>
  <c r="D81"/>
  <c r="F47"/>
  <c r="F48"/>
  <c r="F49"/>
  <c r="F50"/>
  <c r="F51"/>
  <c r="F52"/>
  <c r="F53"/>
  <c r="F54"/>
  <c r="F55"/>
  <c r="F56"/>
  <c r="F57"/>
  <c r="F58"/>
  <c r="F59"/>
  <c r="F60"/>
  <c r="F46"/>
  <c r="E47"/>
  <c r="E48"/>
  <c r="E49"/>
  <c r="E50"/>
  <c r="E51"/>
  <c r="E52"/>
  <c r="E53"/>
  <c r="E55"/>
  <c r="E56"/>
  <c r="E57"/>
  <c r="E58"/>
  <c r="E59"/>
  <c r="E60"/>
  <c r="E46"/>
  <c r="D47"/>
  <c r="D48"/>
  <c r="D49"/>
  <c r="D50"/>
  <c r="D51"/>
  <c r="D52"/>
  <c r="D53"/>
  <c r="D54"/>
  <c r="D55"/>
  <c r="D56"/>
  <c r="D57"/>
  <c r="D58"/>
  <c r="D59"/>
  <c r="D60"/>
  <c r="D46"/>
  <c r="F26"/>
  <c r="F27"/>
  <c r="F28"/>
  <c r="F29"/>
  <c r="F30"/>
  <c r="F31"/>
  <c r="F32"/>
  <c r="F33"/>
  <c r="F34"/>
  <c r="F35"/>
  <c r="F36"/>
  <c r="F37"/>
  <c r="F38"/>
  <c r="F39"/>
  <c r="F25"/>
  <c r="E26"/>
  <c r="E27"/>
  <c r="E28"/>
  <c r="E30"/>
  <c r="E31"/>
  <c r="E33"/>
  <c r="E34"/>
  <c r="E35"/>
  <c r="E36"/>
  <c r="E37"/>
  <c r="E38"/>
  <c r="E39"/>
  <c r="E25"/>
  <c r="D26"/>
  <c r="D27"/>
  <c r="D28"/>
  <c r="D29"/>
  <c r="D30"/>
  <c r="D31"/>
  <c r="D32"/>
  <c r="D33"/>
  <c r="D34"/>
  <c r="D35"/>
  <c r="D36"/>
  <c r="D37"/>
  <c r="D38"/>
  <c r="D39"/>
  <c r="F3" l="1"/>
  <c r="E3"/>
  <c r="D3"/>
  <c r="C3"/>
  <c r="B3"/>
  <c r="F130" l="1"/>
  <c r="F126"/>
  <c r="D128"/>
  <c r="D131"/>
  <c r="D120"/>
  <c r="E127"/>
  <c r="E131"/>
  <c r="C116"/>
  <c r="B116"/>
  <c r="F123"/>
  <c r="C97"/>
  <c r="B97"/>
  <c r="F125"/>
  <c r="E67"/>
  <c r="E122"/>
  <c r="E126"/>
  <c r="E130"/>
  <c r="D67"/>
  <c r="C67"/>
  <c r="B67"/>
  <c r="F117"/>
  <c r="D121"/>
  <c r="D127"/>
  <c r="C45"/>
  <c r="B45"/>
  <c r="F118"/>
  <c r="F119"/>
  <c r="F120"/>
  <c r="F124"/>
  <c r="F127"/>
  <c r="F128"/>
  <c r="F129"/>
  <c r="F131"/>
  <c r="E117"/>
  <c r="E119"/>
  <c r="E120"/>
  <c r="E121"/>
  <c r="E124"/>
  <c r="E125"/>
  <c r="E128"/>
  <c r="E129"/>
  <c r="D118"/>
  <c r="D124"/>
  <c r="D126"/>
  <c r="D130"/>
  <c r="C24"/>
  <c r="B24"/>
  <c r="E118" l="1"/>
  <c r="D125"/>
  <c r="D122"/>
  <c r="E123"/>
  <c r="E45"/>
  <c r="D117"/>
  <c r="F121"/>
  <c r="D129"/>
  <c r="D123"/>
  <c r="D119"/>
  <c r="F122"/>
  <c r="D97"/>
  <c r="F97"/>
  <c r="E97"/>
  <c r="F67"/>
  <c r="F45"/>
  <c r="D45"/>
  <c r="F24"/>
  <c r="E24"/>
  <c r="D24"/>
  <c r="M23" i="1"/>
  <c r="H23"/>
  <c r="C23"/>
  <c r="F116" i="2" l="1"/>
  <c r="E116"/>
  <c r="D116"/>
  <c r="B3" i="1"/>
  <c r="F3" l="1"/>
  <c r="E3"/>
  <c r="D3"/>
  <c r="C3"/>
</calcChain>
</file>

<file path=xl/sharedStrings.xml><?xml version="1.0" encoding="utf-8"?>
<sst xmlns="http://schemas.openxmlformats.org/spreadsheetml/2006/main" count="198" uniqueCount="43">
  <si>
    <t>Норматив, %</t>
  </si>
  <si>
    <t>Наименование муниципального образования (МО) Новосибирской области</t>
  </si>
  <si>
    <t>Протяженность автодорог, км.</t>
  </si>
  <si>
    <t>Район, городской округ</t>
  </si>
  <si>
    <t>Доходы от уплаты акцизов на дизельное топливо</t>
  </si>
  <si>
    <t>Доходы от уплаты акцизов на моторные масла для дизельных и (или) карбюраторных (инжекторных) двигателей</t>
  </si>
  <si>
    <t>Доходы от уплаты акцизов на автомобильный бензин</t>
  </si>
  <si>
    <t>Доходы от уплаты акцизов на прямогонный бензин</t>
  </si>
  <si>
    <t>КБК</t>
  </si>
  <si>
    <t>100 1 03 02230 01 0000 110</t>
  </si>
  <si>
    <t>100 1 03 02240 01 0000 110</t>
  </si>
  <si>
    <t>100 1 03 02250 01 0000 110</t>
  </si>
  <si>
    <t>100 1 03 02260 01 0000 110</t>
  </si>
  <si>
    <t>Чулымский</t>
  </si>
  <si>
    <t>2018 год</t>
  </si>
  <si>
    <t>муниципальный район</t>
  </si>
  <si>
    <t>город Чулым</t>
  </si>
  <si>
    <t>Базовский сельсовет</t>
  </si>
  <si>
    <t>Большеникольский сельсовет</t>
  </si>
  <si>
    <t>Воздвиженский сельсовет</t>
  </si>
  <si>
    <t>Иткульский сельсовет</t>
  </si>
  <si>
    <t>Кабинетный сельсовет</t>
  </si>
  <si>
    <t>Каякский сельсовет</t>
  </si>
  <si>
    <t>Кокошинский сельсовет</t>
  </si>
  <si>
    <t>Куликовский сельсовет</t>
  </si>
  <si>
    <t>Осиновский сельсовет</t>
  </si>
  <si>
    <t>Пеньковский сельсовет</t>
  </si>
  <si>
    <t>Серебрянский сельсовет</t>
  </si>
  <si>
    <t>Ужанихинский сельсовет</t>
  </si>
  <si>
    <t>Чикманский сельсовет</t>
  </si>
  <si>
    <t>Чулымский район</t>
  </si>
  <si>
    <t>Всего, тыс. рублей</t>
  </si>
  <si>
    <t>10010302230010000110</t>
  </si>
  <si>
    <t>10010302240010000110</t>
  </si>
  <si>
    <t>10010302250010000110</t>
  </si>
  <si>
    <t>10010302260010000110</t>
  </si>
  <si>
    <t>В том числе по КБК:</t>
  </si>
  <si>
    <t>ВСЕГО</t>
  </si>
  <si>
    <t>Прогноз поступления доходов от уплаты акцизов на нефтепродукты в бюджет Чулымского района Новосибирской области в 2017 - 2019 годах, тыс. рублей</t>
  </si>
  <si>
    <t>2019 год</t>
  </si>
  <si>
    <t>Прогноз поступления доходов от уплаты акцизов на нефтепродукты в бюджет Чулымского района Новосибирской области в 2018 - 2020 годах, тыс. рублей</t>
  </si>
  <si>
    <t>2020 год</t>
  </si>
  <si>
    <t>Протяженность автодорог, км. (по данным за 2016 год)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</si>
</sst>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0000"/>
    <numFmt numFmtId="166" formatCode="#,##0.00000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indexed="8"/>
      <name val="Arial Cyr"/>
      <charset val="204"/>
    </font>
    <font>
      <sz val="10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0" fillId="2" borderId="1" xfId="0" applyNumberFormat="1" applyFill="1" applyBorder="1" applyAlignment="1">
      <alignment vertical="center" wrapText="1"/>
    </xf>
    <xf numFmtId="165" fontId="0" fillId="2" borderId="1" xfId="0" applyNumberFormat="1" applyFill="1" applyBorder="1" applyAlignment="1">
      <alignment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/>
    </xf>
    <xf numFmtId="166" fontId="8" fillId="0" borderId="1" xfId="0" applyNumberFormat="1" applyFont="1" applyFill="1" applyBorder="1" applyAlignment="1" applyProtection="1">
      <alignment horizontal="right" vertical="center"/>
    </xf>
    <xf numFmtId="164" fontId="8" fillId="0" borderId="1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3"/>
  <sheetViews>
    <sheetView tabSelected="1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J10" sqref="J10"/>
    </sheetView>
  </sheetViews>
  <sheetFormatPr defaultColWidth="55.140625" defaultRowHeight="15"/>
  <cols>
    <col min="1" max="1" width="29.28515625" customWidth="1"/>
    <col min="2" max="2" width="15.42578125" customWidth="1"/>
    <col min="3" max="3" width="10.7109375" customWidth="1"/>
    <col min="4" max="4" width="9.7109375" customWidth="1"/>
    <col min="5" max="5" width="9.42578125" customWidth="1"/>
    <col min="6" max="6" width="9.85546875" customWidth="1"/>
    <col min="7" max="18" width="8.7109375" customWidth="1"/>
  </cols>
  <sheetData>
    <row r="1" spans="1:6" ht="40.5" customHeight="1">
      <c r="A1" s="27" t="s">
        <v>40</v>
      </c>
      <c r="B1" s="27"/>
      <c r="C1" s="27"/>
      <c r="D1" s="27"/>
      <c r="E1" s="27"/>
      <c r="F1" s="27"/>
    </row>
    <row r="2" spans="1:6" ht="60" customHeight="1">
      <c r="A2" s="5" t="s">
        <v>1</v>
      </c>
      <c r="B2" s="6" t="s">
        <v>42</v>
      </c>
      <c r="C2" s="6" t="s">
        <v>0</v>
      </c>
      <c r="D2" s="7" t="s">
        <v>14</v>
      </c>
      <c r="E2" s="7" t="s">
        <v>39</v>
      </c>
      <c r="F2" s="7" t="s">
        <v>41</v>
      </c>
    </row>
    <row r="3" spans="1:6">
      <c r="A3" s="1" t="s">
        <v>30</v>
      </c>
      <c r="B3" s="8">
        <f>SUM(B4:B18)</f>
        <v>317.39999999999992</v>
      </c>
      <c r="C3" s="9">
        <f>SUM(C4:C18)</f>
        <v>0.21720000000000003</v>
      </c>
      <c r="D3" s="8">
        <f>SUM(D4:D18)</f>
        <v>11822</v>
      </c>
      <c r="E3" s="8">
        <f>SUM(E4:E18)</f>
        <v>13104</v>
      </c>
      <c r="F3" s="8">
        <f>SUM(F4:F18)</f>
        <v>12793.000000000002</v>
      </c>
    </row>
    <row r="4" spans="1:6">
      <c r="A4" s="2" t="s">
        <v>15</v>
      </c>
      <c r="B4" s="3">
        <v>10.5</v>
      </c>
      <c r="C4" s="4">
        <v>7.1900000000000002E-3</v>
      </c>
      <c r="D4" s="3">
        <v>391.3</v>
      </c>
      <c r="E4" s="3">
        <v>433.8</v>
      </c>
      <c r="F4" s="3">
        <v>423.5</v>
      </c>
    </row>
    <row r="5" spans="1:6">
      <c r="A5" s="2" t="s">
        <v>16</v>
      </c>
      <c r="B5" s="3">
        <v>96.8</v>
      </c>
      <c r="C5" s="4">
        <v>6.6239999999999993E-2</v>
      </c>
      <c r="D5" s="3">
        <v>3605.3</v>
      </c>
      <c r="E5" s="3">
        <v>3996.5</v>
      </c>
      <c r="F5" s="3">
        <v>3901.6</v>
      </c>
    </row>
    <row r="6" spans="1:6">
      <c r="A6" s="2" t="s">
        <v>17</v>
      </c>
      <c r="B6" s="3">
        <v>12</v>
      </c>
      <c r="C6" s="4">
        <v>8.2100000000000003E-3</v>
      </c>
      <c r="D6" s="3">
        <v>446.9</v>
      </c>
      <c r="E6" s="3">
        <v>495.3</v>
      </c>
      <c r="F6" s="3">
        <v>483.6</v>
      </c>
    </row>
    <row r="7" spans="1:6">
      <c r="A7" s="2" t="s">
        <v>18</v>
      </c>
      <c r="B7" s="3">
        <v>7.7</v>
      </c>
      <c r="C7" s="4">
        <v>5.2700000000000004E-3</v>
      </c>
      <c r="D7" s="3">
        <v>286.8</v>
      </c>
      <c r="E7" s="3">
        <v>317.89999999999998</v>
      </c>
      <c r="F7" s="3">
        <v>310.39999999999998</v>
      </c>
    </row>
    <row r="8" spans="1:6">
      <c r="A8" s="2" t="s">
        <v>19</v>
      </c>
      <c r="B8" s="3">
        <v>6</v>
      </c>
      <c r="C8" s="4">
        <v>4.1099999999999999E-3</v>
      </c>
      <c r="D8" s="3">
        <v>223.7</v>
      </c>
      <c r="E8" s="3">
        <v>247.9</v>
      </c>
      <c r="F8" s="3">
        <v>242.1</v>
      </c>
    </row>
    <row r="9" spans="1:6">
      <c r="A9" s="2" t="s">
        <v>20</v>
      </c>
      <c r="B9" s="3">
        <v>21.1</v>
      </c>
      <c r="C9" s="4">
        <v>1.444E-2</v>
      </c>
      <c r="D9" s="3">
        <v>786</v>
      </c>
      <c r="E9" s="3">
        <v>871.2</v>
      </c>
      <c r="F9" s="3">
        <v>850.5</v>
      </c>
    </row>
    <row r="10" spans="1:6">
      <c r="A10" s="2" t="s">
        <v>21</v>
      </c>
      <c r="B10" s="3">
        <v>19.600000000000001</v>
      </c>
      <c r="C10" s="4">
        <v>1.341E-2</v>
      </c>
      <c r="D10" s="3">
        <v>729.9</v>
      </c>
      <c r="E10" s="3">
        <v>809</v>
      </c>
      <c r="F10" s="3">
        <v>789.8</v>
      </c>
    </row>
    <row r="11" spans="1:6">
      <c r="A11" s="2" t="s">
        <v>22</v>
      </c>
      <c r="B11" s="3">
        <v>8.6</v>
      </c>
      <c r="C11" s="4">
        <v>5.8900000000000003E-3</v>
      </c>
      <c r="D11" s="3">
        <v>320.60000000000002</v>
      </c>
      <c r="E11" s="3">
        <v>355.3</v>
      </c>
      <c r="F11" s="3">
        <v>346.9</v>
      </c>
    </row>
    <row r="12" spans="1:6">
      <c r="A12" s="2" t="s">
        <v>23</v>
      </c>
      <c r="B12" s="3">
        <v>19.100000000000001</v>
      </c>
      <c r="C12" s="4">
        <v>1.307E-2</v>
      </c>
      <c r="D12" s="3">
        <v>711.4</v>
      </c>
      <c r="E12" s="3">
        <v>788.5</v>
      </c>
      <c r="F12" s="3">
        <v>769.8</v>
      </c>
    </row>
    <row r="13" spans="1:6">
      <c r="A13" s="2" t="s">
        <v>24</v>
      </c>
      <c r="B13" s="3">
        <v>8.8000000000000007</v>
      </c>
      <c r="C13" s="4">
        <v>6.0200000000000002E-3</v>
      </c>
      <c r="D13" s="3">
        <v>327.7</v>
      </c>
      <c r="E13" s="3">
        <v>363.2</v>
      </c>
      <c r="F13" s="3">
        <v>354.6</v>
      </c>
    </row>
    <row r="14" spans="1:6">
      <c r="A14" s="2" t="s">
        <v>25</v>
      </c>
      <c r="B14" s="3">
        <v>9.1</v>
      </c>
      <c r="C14" s="4">
        <v>6.2300000000000003E-3</v>
      </c>
      <c r="D14" s="3">
        <v>339.1</v>
      </c>
      <c r="E14" s="3">
        <v>375.9</v>
      </c>
      <c r="F14" s="3">
        <v>366.9</v>
      </c>
    </row>
    <row r="15" spans="1:6">
      <c r="A15" s="2" t="s">
        <v>26</v>
      </c>
      <c r="B15" s="3">
        <v>10</v>
      </c>
      <c r="C15" s="4">
        <v>6.8399999999999997E-3</v>
      </c>
      <c r="D15" s="3">
        <v>372.3</v>
      </c>
      <c r="E15" s="3">
        <v>412.7</v>
      </c>
      <c r="F15" s="3">
        <v>402.9</v>
      </c>
    </row>
    <row r="16" spans="1:6">
      <c r="A16" s="2" t="s">
        <v>27</v>
      </c>
      <c r="B16" s="3">
        <v>47</v>
      </c>
      <c r="C16" s="4">
        <v>3.2160000000000001E-2</v>
      </c>
      <c r="D16" s="3">
        <v>1750.4</v>
      </c>
      <c r="E16" s="3">
        <v>1940.3</v>
      </c>
      <c r="F16" s="3">
        <v>1894.2</v>
      </c>
    </row>
    <row r="17" spans="1:17">
      <c r="A17" s="2" t="s">
        <v>28</v>
      </c>
      <c r="B17" s="3">
        <v>25.9</v>
      </c>
      <c r="C17" s="4">
        <v>1.772E-2</v>
      </c>
      <c r="D17" s="3">
        <v>964.5</v>
      </c>
      <c r="E17" s="3">
        <v>1069.0999999999999</v>
      </c>
      <c r="F17" s="3">
        <v>1043.7</v>
      </c>
    </row>
    <row r="18" spans="1:17">
      <c r="A18" s="2" t="s">
        <v>29</v>
      </c>
      <c r="B18" s="3">
        <v>15.2</v>
      </c>
      <c r="C18" s="4">
        <v>1.04E-2</v>
      </c>
      <c r="D18" s="3">
        <v>566.1</v>
      </c>
      <c r="E18" s="3">
        <v>627.4</v>
      </c>
      <c r="F18" s="3">
        <v>612.5</v>
      </c>
    </row>
    <row r="19" spans="1:17" ht="47.25" customHeight="1"/>
    <row r="20" spans="1:17">
      <c r="A20" s="28" t="s">
        <v>3</v>
      </c>
      <c r="B20" s="28" t="s">
        <v>0</v>
      </c>
      <c r="C20" s="31" t="s">
        <v>14</v>
      </c>
      <c r="D20" s="31"/>
      <c r="E20" s="31"/>
      <c r="F20" s="31"/>
      <c r="G20" s="31"/>
      <c r="H20" s="31" t="s">
        <v>39</v>
      </c>
      <c r="I20" s="31"/>
      <c r="J20" s="31"/>
      <c r="K20" s="31"/>
      <c r="L20" s="31"/>
      <c r="M20" s="24" t="s">
        <v>41</v>
      </c>
      <c r="N20" s="25"/>
      <c r="O20" s="25"/>
      <c r="P20" s="25"/>
      <c r="Q20" s="26"/>
    </row>
    <row r="21" spans="1:17" ht="137.1" customHeight="1">
      <c r="A21" s="29"/>
      <c r="B21" s="29"/>
      <c r="C21" s="10" t="s">
        <v>31</v>
      </c>
      <c r="D21" s="11" t="s">
        <v>4</v>
      </c>
      <c r="E21" s="11" t="s">
        <v>5</v>
      </c>
      <c r="F21" s="11" t="s">
        <v>6</v>
      </c>
      <c r="G21" s="11" t="s">
        <v>7</v>
      </c>
      <c r="H21" s="17" t="s">
        <v>31</v>
      </c>
      <c r="I21" s="11" t="s">
        <v>4</v>
      </c>
      <c r="J21" s="11" t="s">
        <v>5</v>
      </c>
      <c r="K21" s="11" t="s">
        <v>6</v>
      </c>
      <c r="L21" s="11" t="s">
        <v>7</v>
      </c>
      <c r="M21" s="17" t="s">
        <v>31</v>
      </c>
      <c r="N21" s="11" t="s">
        <v>4</v>
      </c>
      <c r="O21" s="11" t="s">
        <v>5</v>
      </c>
      <c r="P21" s="11" t="s">
        <v>6</v>
      </c>
      <c r="Q21" s="11" t="s">
        <v>7</v>
      </c>
    </row>
    <row r="22" spans="1:17" ht="33.75">
      <c r="A22" s="30"/>
      <c r="B22" s="30"/>
      <c r="C22" s="12" t="s">
        <v>8</v>
      </c>
      <c r="D22" s="13" t="s">
        <v>9</v>
      </c>
      <c r="E22" s="13" t="s">
        <v>10</v>
      </c>
      <c r="F22" s="13" t="s">
        <v>11</v>
      </c>
      <c r="G22" s="13" t="s">
        <v>12</v>
      </c>
      <c r="H22" s="12" t="s">
        <v>8</v>
      </c>
      <c r="I22" s="13" t="s">
        <v>9</v>
      </c>
      <c r="J22" s="13" t="s">
        <v>10</v>
      </c>
      <c r="K22" s="13" t="s">
        <v>11</v>
      </c>
      <c r="L22" s="13" t="s">
        <v>12</v>
      </c>
      <c r="M22" s="12" t="s">
        <v>8</v>
      </c>
      <c r="N22" s="13" t="s">
        <v>9</v>
      </c>
      <c r="O22" s="13" t="s">
        <v>10</v>
      </c>
      <c r="P22" s="13" t="s">
        <v>11</v>
      </c>
      <c r="Q22" s="13" t="s">
        <v>12</v>
      </c>
    </row>
    <row r="23" spans="1:17">
      <c r="A23" s="14" t="s">
        <v>13</v>
      </c>
      <c r="B23" s="15">
        <v>0.24932000000000001</v>
      </c>
      <c r="C23" s="16">
        <f t="shared" ref="C23" si="0">SUM(D23:G23)</f>
        <v>11822</v>
      </c>
      <c r="D23" s="16">
        <v>4377</v>
      </c>
      <c r="E23" s="16">
        <v>39</v>
      </c>
      <c r="F23" s="16">
        <v>8119</v>
      </c>
      <c r="G23" s="16">
        <v>-713</v>
      </c>
      <c r="H23" s="16">
        <f t="shared" ref="H23" si="1">SUM(I23:L23)</f>
        <v>13104</v>
      </c>
      <c r="I23" s="16">
        <v>4840</v>
      </c>
      <c r="J23" s="16">
        <v>42</v>
      </c>
      <c r="K23" s="16">
        <v>8980</v>
      </c>
      <c r="L23" s="16">
        <v>-758</v>
      </c>
      <c r="M23" s="16">
        <f t="shared" ref="M23" si="2">SUM(N23:Q23)</f>
        <v>12793</v>
      </c>
      <c r="N23" s="16">
        <v>4715</v>
      </c>
      <c r="O23" s="16">
        <v>41</v>
      </c>
      <c r="P23" s="16">
        <v>8748</v>
      </c>
      <c r="Q23" s="16">
        <v>-711</v>
      </c>
    </row>
  </sheetData>
  <mergeCells count="6">
    <mergeCell ref="M20:Q20"/>
    <mergeCell ref="A1:F1"/>
    <mergeCell ref="A20:A22"/>
    <mergeCell ref="B20:B22"/>
    <mergeCell ref="C20:G20"/>
    <mergeCell ref="H20:L20"/>
  </mergeCells>
  <pageMargins left="0.24" right="0.19685039370078741" top="0.53" bottom="0.23" header="0.15748031496062992" footer="0.15748031496062992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F131"/>
  <sheetViews>
    <sheetView topLeftCell="A112" workbookViewId="0">
      <selection activeCell="G19" sqref="G19"/>
    </sheetView>
  </sheetViews>
  <sheetFormatPr defaultRowHeight="15"/>
  <cols>
    <col min="1" max="1" width="24.7109375" customWidth="1"/>
    <col min="2" max="3" width="13" customWidth="1"/>
    <col min="4" max="4" width="11.5703125" customWidth="1"/>
    <col min="5" max="5" width="10.5703125" customWidth="1"/>
    <col min="6" max="6" width="14.85546875" customWidth="1"/>
  </cols>
  <sheetData>
    <row r="1" spans="1:6" ht="15" customHeight="1">
      <c r="A1" s="27" t="s">
        <v>38</v>
      </c>
      <c r="B1" s="27"/>
      <c r="C1" s="27"/>
      <c r="D1" s="27"/>
      <c r="E1" s="27"/>
      <c r="F1" s="27"/>
    </row>
    <row r="2" spans="1:6" ht="54.75" customHeight="1">
      <c r="A2" s="5" t="s">
        <v>1</v>
      </c>
      <c r="B2" s="6" t="s">
        <v>2</v>
      </c>
      <c r="C2" s="6" t="s">
        <v>0</v>
      </c>
      <c r="D2" s="7" t="s">
        <v>14</v>
      </c>
      <c r="E2" s="7" t="s">
        <v>39</v>
      </c>
      <c r="F2" s="7" t="s">
        <v>41</v>
      </c>
    </row>
    <row r="3" spans="1:6" ht="24.95" customHeight="1">
      <c r="A3" s="1" t="s">
        <v>30</v>
      </c>
      <c r="B3" s="8">
        <f>SUM(B4:B18)</f>
        <v>317.39999999999992</v>
      </c>
      <c r="C3" s="9">
        <f>SUM(C4:C18)</f>
        <v>0.21720000000000003</v>
      </c>
      <c r="D3" s="8">
        <f>SUM(D4:D18)</f>
        <v>11822</v>
      </c>
      <c r="E3" s="8">
        <f>SUM(E4:E18)</f>
        <v>13104</v>
      </c>
      <c r="F3" s="8">
        <f>SUM(F4:F18)</f>
        <v>12793.000000000002</v>
      </c>
    </row>
    <row r="4" spans="1:6" ht="20.100000000000001" customHeight="1">
      <c r="A4" s="2" t="s">
        <v>15</v>
      </c>
      <c r="B4" s="3">
        <v>10.5</v>
      </c>
      <c r="C4" s="4">
        <v>7.1900000000000002E-3</v>
      </c>
      <c r="D4" s="3">
        <v>391.3</v>
      </c>
      <c r="E4" s="3">
        <v>433.8</v>
      </c>
      <c r="F4" s="3">
        <v>423.5</v>
      </c>
    </row>
    <row r="5" spans="1:6" ht="20.100000000000001" customHeight="1">
      <c r="A5" s="2" t="s">
        <v>16</v>
      </c>
      <c r="B5" s="3">
        <v>96.8</v>
      </c>
      <c r="C5" s="4">
        <v>6.6239999999999993E-2</v>
      </c>
      <c r="D5" s="3">
        <v>3605.3</v>
      </c>
      <c r="E5" s="3">
        <v>3996.5</v>
      </c>
      <c r="F5" s="3">
        <v>3901.6</v>
      </c>
    </row>
    <row r="6" spans="1:6" ht="20.100000000000001" customHeight="1">
      <c r="A6" s="2" t="s">
        <v>17</v>
      </c>
      <c r="B6" s="3">
        <v>12</v>
      </c>
      <c r="C6" s="4">
        <v>8.2100000000000003E-3</v>
      </c>
      <c r="D6" s="3">
        <v>446.9</v>
      </c>
      <c r="E6" s="3">
        <v>495.3</v>
      </c>
      <c r="F6" s="3">
        <v>483.6</v>
      </c>
    </row>
    <row r="7" spans="1:6" ht="32.25" customHeight="1">
      <c r="A7" s="2" t="s">
        <v>18</v>
      </c>
      <c r="B7" s="3">
        <v>7.7</v>
      </c>
      <c r="C7" s="4">
        <v>5.2700000000000004E-3</v>
      </c>
      <c r="D7" s="3">
        <v>286.8</v>
      </c>
      <c r="E7" s="3">
        <v>317.89999999999998</v>
      </c>
      <c r="F7" s="3">
        <v>310.39999999999998</v>
      </c>
    </row>
    <row r="8" spans="1:6" ht="20.100000000000001" customHeight="1">
      <c r="A8" s="2" t="s">
        <v>19</v>
      </c>
      <c r="B8" s="3">
        <v>6</v>
      </c>
      <c r="C8" s="4">
        <v>4.1099999999999999E-3</v>
      </c>
      <c r="D8" s="3">
        <v>223.7</v>
      </c>
      <c r="E8" s="3">
        <v>247.9</v>
      </c>
      <c r="F8" s="3">
        <v>242.1</v>
      </c>
    </row>
    <row r="9" spans="1:6" ht="20.100000000000001" customHeight="1">
      <c r="A9" s="2" t="s">
        <v>20</v>
      </c>
      <c r="B9" s="3">
        <v>21.1</v>
      </c>
      <c r="C9" s="4">
        <v>1.444E-2</v>
      </c>
      <c r="D9" s="3">
        <v>786</v>
      </c>
      <c r="E9" s="3">
        <v>871.2</v>
      </c>
      <c r="F9" s="3">
        <v>850.5</v>
      </c>
    </row>
    <row r="10" spans="1:6" ht="20.100000000000001" customHeight="1">
      <c r="A10" s="2" t="s">
        <v>21</v>
      </c>
      <c r="B10" s="3">
        <v>19.600000000000001</v>
      </c>
      <c r="C10" s="4">
        <v>1.341E-2</v>
      </c>
      <c r="D10" s="3">
        <v>729.9</v>
      </c>
      <c r="E10" s="3">
        <v>809</v>
      </c>
      <c r="F10" s="3">
        <v>789.8</v>
      </c>
    </row>
    <row r="11" spans="1:6" ht="20.100000000000001" customHeight="1">
      <c r="A11" s="2" t="s">
        <v>22</v>
      </c>
      <c r="B11" s="3">
        <v>8.6</v>
      </c>
      <c r="C11" s="4">
        <v>5.8900000000000003E-3</v>
      </c>
      <c r="D11" s="3">
        <v>320.60000000000002</v>
      </c>
      <c r="E11" s="3">
        <v>355.3</v>
      </c>
      <c r="F11" s="3">
        <v>346.9</v>
      </c>
    </row>
    <row r="12" spans="1:6" ht="20.100000000000001" customHeight="1">
      <c r="A12" s="2" t="s">
        <v>23</v>
      </c>
      <c r="B12" s="3">
        <v>19.100000000000001</v>
      </c>
      <c r="C12" s="4">
        <v>1.307E-2</v>
      </c>
      <c r="D12" s="3">
        <v>711.4</v>
      </c>
      <c r="E12" s="3">
        <v>788.5</v>
      </c>
      <c r="F12" s="3">
        <v>769.8</v>
      </c>
    </row>
    <row r="13" spans="1:6" ht="20.100000000000001" customHeight="1">
      <c r="A13" s="2" t="s">
        <v>24</v>
      </c>
      <c r="B13" s="3">
        <v>8.8000000000000007</v>
      </c>
      <c r="C13" s="4">
        <v>6.0200000000000002E-3</v>
      </c>
      <c r="D13" s="3">
        <v>327.7</v>
      </c>
      <c r="E13" s="3">
        <v>363.2</v>
      </c>
      <c r="F13" s="3">
        <v>354.6</v>
      </c>
    </row>
    <row r="14" spans="1:6" ht="20.100000000000001" customHeight="1">
      <c r="A14" s="2" t="s">
        <v>25</v>
      </c>
      <c r="B14" s="3">
        <v>9.1</v>
      </c>
      <c r="C14" s="4">
        <v>6.2300000000000003E-3</v>
      </c>
      <c r="D14" s="3">
        <v>339.1</v>
      </c>
      <c r="E14" s="3">
        <v>375.9</v>
      </c>
      <c r="F14" s="3">
        <v>366.9</v>
      </c>
    </row>
    <row r="15" spans="1:6" ht="20.100000000000001" customHeight="1">
      <c r="A15" s="2" t="s">
        <v>26</v>
      </c>
      <c r="B15" s="3">
        <v>10</v>
      </c>
      <c r="C15" s="4">
        <v>6.8399999999999997E-3</v>
      </c>
      <c r="D15" s="3">
        <v>372.3</v>
      </c>
      <c r="E15" s="3">
        <v>412.7</v>
      </c>
      <c r="F15" s="3">
        <v>402.9</v>
      </c>
    </row>
    <row r="16" spans="1:6" ht="20.100000000000001" customHeight="1">
      <c r="A16" s="2" t="s">
        <v>27</v>
      </c>
      <c r="B16" s="3">
        <v>47</v>
      </c>
      <c r="C16" s="4">
        <v>3.2160000000000001E-2</v>
      </c>
      <c r="D16" s="3">
        <v>1750.4</v>
      </c>
      <c r="E16" s="3">
        <v>1940.3</v>
      </c>
      <c r="F16" s="3">
        <v>1894.2</v>
      </c>
    </row>
    <row r="17" spans="1:6" ht="20.100000000000001" customHeight="1">
      <c r="A17" s="2" t="s">
        <v>28</v>
      </c>
      <c r="B17" s="3">
        <v>25.9</v>
      </c>
      <c r="C17" s="4">
        <v>1.772E-2</v>
      </c>
      <c r="D17" s="3">
        <v>964.5</v>
      </c>
      <c r="E17" s="3">
        <v>1069.0999999999999</v>
      </c>
      <c r="F17" s="3">
        <v>1043.7</v>
      </c>
    </row>
    <row r="18" spans="1:6" ht="20.100000000000001" customHeight="1">
      <c r="A18" s="2" t="s">
        <v>29</v>
      </c>
      <c r="B18" s="3">
        <v>15.2</v>
      </c>
      <c r="C18" s="4">
        <v>1.04E-2</v>
      </c>
      <c r="D18" s="3">
        <v>566.1</v>
      </c>
      <c r="E18" s="3">
        <v>627.4</v>
      </c>
      <c r="F18" s="3">
        <v>612.5</v>
      </c>
    </row>
    <row r="20" spans="1:6">
      <c r="A20" s="22" t="s">
        <v>36</v>
      </c>
    </row>
    <row r="21" spans="1:6">
      <c r="B21" s="32" t="s">
        <v>32</v>
      </c>
      <c r="C21" s="32"/>
    </row>
    <row r="22" spans="1:6">
      <c r="A22" s="27"/>
      <c r="B22" s="27"/>
      <c r="C22" s="27"/>
      <c r="D22" s="27"/>
      <c r="E22" s="27"/>
      <c r="F22" s="27"/>
    </row>
    <row r="23" spans="1:6" ht="51">
      <c r="A23" s="18" t="s">
        <v>1</v>
      </c>
      <c r="B23" s="19" t="s">
        <v>2</v>
      </c>
      <c r="C23" s="19" t="s">
        <v>0</v>
      </c>
      <c r="D23" s="7" t="s">
        <v>14</v>
      </c>
      <c r="E23" s="7" t="s">
        <v>39</v>
      </c>
      <c r="F23" s="7" t="s">
        <v>41</v>
      </c>
    </row>
    <row r="24" spans="1:6">
      <c r="A24" s="1" t="s">
        <v>30</v>
      </c>
      <c r="B24" s="8">
        <f>SUM(B25:B39)</f>
        <v>0</v>
      </c>
      <c r="C24" s="9">
        <f>SUM(C25:C39)</f>
        <v>0</v>
      </c>
      <c r="D24" s="8">
        <f>SUM(D25:D39)</f>
        <v>4377.0000000000009</v>
      </c>
      <c r="E24" s="8">
        <f>SUM(E25:E39)</f>
        <v>4840</v>
      </c>
      <c r="F24" s="8">
        <f>SUM(F25:F39)</f>
        <v>4714.9999999999991</v>
      </c>
    </row>
    <row r="25" spans="1:6">
      <c r="A25" s="20" t="s">
        <v>15</v>
      </c>
      <c r="B25" s="3"/>
      <c r="C25" s="4"/>
      <c r="D25" s="3">
        <f>ROUND(D4*0.3702419218406,1)+0.1</f>
        <v>145</v>
      </c>
      <c r="E25" s="3">
        <f>ROUND(E4*0.3693528693528,1)</f>
        <v>160.19999999999999</v>
      </c>
      <c r="F25" s="3">
        <f>ROUND(F4*0.3685609317595,1)</f>
        <v>156.1</v>
      </c>
    </row>
    <row r="26" spans="1:6">
      <c r="A26" s="20" t="s">
        <v>16</v>
      </c>
      <c r="B26" s="3"/>
      <c r="C26" s="4"/>
      <c r="D26" s="3">
        <f t="shared" ref="D26:D39" si="0">ROUND(D5*0.3702419218406,1)</f>
        <v>1334.8</v>
      </c>
      <c r="E26" s="3">
        <f t="shared" ref="E26:E39" si="1">ROUND(E5*0.3693528693528,1)</f>
        <v>1476.1</v>
      </c>
      <c r="F26" s="3">
        <f t="shared" ref="F26:F39" si="2">ROUND(F5*0.3685609317595,1)</f>
        <v>1438</v>
      </c>
    </row>
    <row r="27" spans="1:6">
      <c r="A27" s="20" t="s">
        <v>17</v>
      </c>
      <c r="B27" s="3"/>
      <c r="C27" s="4"/>
      <c r="D27" s="3">
        <f t="shared" si="0"/>
        <v>165.5</v>
      </c>
      <c r="E27" s="3">
        <f t="shared" si="1"/>
        <v>182.9</v>
      </c>
      <c r="F27" s="3">
        <f t="shared" si="2"/>
        <v>178.2</v>
      </c>
    </row>
    <row r="28" spans="1:6" ht="25.5">
      <c r="A28" s="20" t="s">
        <v>18</v>
      </c>
      <c r="B28" s="3"/>
      <c r="C28" s="4"/>
      <c r="D28" s="3">
        <f t="shared" si="0"/>
        <v>106.2</v>
      </c>
      <c r="E28" s="3">
        <f t="shared" si="1"/>
        <v>117.4</v>
      </c>
      <c r="F28" s="3">
        <f t="shared" si="2"/>
        <v>114.4</v>
      </c>
    </row>
    <row r="29" spans="1:6">
      <c r="A29" s="20" t="s">
        <v>19</v>
      </c>
      <c r="B29" s="3"/>
      <c r="C29" s="4"/>
      <c r="D29" s="3">
        <f t="shared" si="0"/>
        <v>82.8</v>
      </c>
      <c r="E29" s="3">
        <f>ROUND(E8*0.3693528693528,1)+0.1</f>
        <v>91.699999999999989</v>
      </c>
      <c r="F29" s="3">
        <f t="shared" si="2"/>
        <v>89.2</v>
      </c>
    </row>
    <row r="30" spans="1:6">
      <c r="A30" s="20" t="s">
        <v>20</v>
      </c>
      <c r="B30" s="3"/>
      <c r="C30" s="4"/>
      <c r="D30" s="3">
        <f t="shared" si="0"/>
        <v>291</v>
      </c>
      <c r="E30" s="3">
        <f t="shared" si="1"/>
        <v>321.8</v>
      </c>
      <c r="F30" s="3">
        <f t="shared" si="2"/>
        <v>313.5</v>
      </c>
    </row>
    <row r="31" spans="1:6">
      <c r="A31" s="20" t="s">
        <v>21</v>
      </c>
      <c r="B31" s="3"/>
      <c r="C31" s="4"/>
      <c r="D31" s="3">
        <f t="shared" si="0"/>
        <v>270.2</v>
      </c>
      <c r="E31" s="3">
        <f t="shared" si="1"/>
        <v>298.8</v>
      </c>
      <c r="F31" s="3">
        <f t="shared" si="2"/>
        <v>291.10000000000002</v>
      </c>
    </row>
    <row r="32" spans="1:6">
      <c r="A32" s="20" t="s">
        <v>22</v>
      </c>
      <c r="B32" s="3"/>
      <c r="C32" s="4"/>
      <c r="D32" s="3">
        <f t="shared" si="0"/>
        <v>118.7</v>
      </c>
      <c r="E32" s="3">
        <f>ROUND(E11*0.3693528693528,1)+0.1</f>
        <v>131.29999999999998</v>
      </c>
      <c r="F32" s="3">
        <f t="shared" si="2"/>
        <v>127.9</v>
      </c>
    </row>
    <row r="33" spans="1:6">
      <c r="A33" s="20" t="s">
        <v>23</v>
      </c>
      <c r="B33" s="3"/>
      <c r="C33" s="4"/>
      <c r="D33" s="3">
        <f t="shared" si="0"/>
        <v>263.39999999999998</v>
      </c>
      <c r="E33" s="3">
        <f t="shared" si="1"/>
        <v>291.2</v>
      </c>
      <c r="F33" s="3">
        <f t="shared" si="2"/>
        <v>283.7</v>
      </c>
    </row>
    <row r="34" spans="1:6">
      <c r="A34" s="20" t="s">
        <v>24</v>
      </c>
      <c r="B34" s="3"/>
      <c r="C34" s="4"/>
      <c r="D34" s="3">
        <f t="shared" si="0"/>
        <v>121.3</v>
      </c>
      <c r="E34" s="3">
        <f t="shared" si="1"/>
        <v>134.1</v>
      </c>
      <c r="F34" s="3">
        <f t="shared" si="2"/>
        <v>130.69999999999999</v>
      </c>
    </row>
    <row r="35" spans="1:6">
      <c r="A35" s="20" t="s">
        <v>25</v>
      </c>
      <c r="B35" s="3"/>
      <c r="C35" s="4"/>
      <c r="D35" s="3">
        <f t="shared" si="0"/>
        <v>125.5</v>
      </c>
      <c r="E35" s="3">
        <f t="shared" si="1"/>
        <v>138.80000000000001</v>
      </c>
      <c r="F35" s="3">
        <f t="shared" si="2"/>
        <v>135.19999999999999</v>
      </c>
    </row>
    <row r="36" spans="1:6">
      <c r="A36" s="20" t="s">
        <v>26</v>
      </c>
      <c r="B36" s="3"/>
      <c r="C36" s="4"/>
      <c r="D36" s="3">
        <f t="shared" si="0"/>
        <v>137.80000000000001</v>
      </c>
      <c r="E36" s="3">
        <f t="shared" si="1"/>
        <v>152.4</v>
      </c>
      <c r="F36" s="3">
        <f t="shared" si="2"/>
        <v>148.5</v>
      </c>
    </row>
    <row r="37" spans="1:6">
      <c r="A37" s="20" t="s">
        <v>27</v>
      </c>
      <c r="B37" s="3"/>
      <c r="C37" s="4"/>
      <c r="D37" s="3">
        <f t="shared" si="0"/>
        <v>648.1</v>
      </c>
      <c r="E37" s="3">
        <f t="shared" si="1"/>
        <v>716.7</v>
      </c>
      <c r="F37" s="3">
        <f t="shared" si="2"/>
        <v>698.1</v>
      </c>
    </row>
    <row r="38" spans="1:6">
      <c r="A38" s="20" t="s">
        <v>28</v>
      </c>
      <c r="B38" s="3"/>
      <c r="C38" s="4"/>
      <c r="D38" s="3">
        <f t="shared" si="0"/>
        <v>357.1</v>
      </c>
      <c r="E38" s="3">
        <f t="shared" si="1"/>
        <v>394.9</v>
      </c>
      <c r="F38" s="3">
        <f t="shared" si="2"/>
        <v>384.7</v>
      </c>
    </row>
    <row r="39" spans="1:6">
      <c r="A39" s="20" t="s">
        <v>29</v>
      </c>
      <c r="B39" s="3"/>
      <c r="C39" s="4"/>
      <c r="D39" s="3">
        <f t="shared" si="0"/>
        <v>209.6</v>
      </c>
      <c r="E39" s="3">
        <f t="shared" si="1"/>
        <v>231.7</v>
      </c>
      <c r="F39" s="3">
        <f t="shared" si="2"/>
        <v>225.7</v>
      </c>
    </row>
    <row r="40" spans="1:6">
      <c r="D40" s="21"/>
    </row>
    <row r="42" spans="1:6">
      <c r="B42" s="32" t="s">
        <v>33</v>
      </c>
      <c r="C42" s="32"/>
    </row>
    <row r="44" spans="1:6" ht="51">
      <c r="A44" s="18" t="s">
        <v>1</v>
      </c>
      <c r="B44" s="19" t="s">
        <v>2</v>
      </c>
      <c r="C44" s="19" t="s">
        <v>0</v>
      </c>
      <c r="D44" s="7" t="s">
        <v>14</v>
      </c>
      <c r="E44" s="7" t="s">
        <v>39</v>
      </c>
      <c r="F44" s="7" t="s">
        <v>41</v>
      </c>
    </row>
    <row r="45" spans="1:6">
      <c r="A45" s="1" t="s">
        <v>30</v>
      </c>
      <c r="B45" s="8">
        <f>SUM(B46:B60)</f>
        <v>0</v>
      </c>
      <c r="C45" s="9">
        <f>SUM(C46:C60)</f>
        <v>0</v>
      </c>
      <c r="D45" s="8">
        <f>SUM(D46:D60)</f>
        <v>39.000000000000007</v>
      </c>
      <c r="E45" s="8">
        <f>SUM(E46:E60)</f>
        <v>42.000000000000007</v>
      </c>
      <c r="F45" s="8">
        <f>SUM(F46:F60)</f>
        <v>41</v>
      </c>
    </row>
    <row r="46" spans="1:6">
      <c r="A46" s="20" t="s">
        <v>15</v>
      </c>
      <c r="B46" s="3"/>
      <c r="C46" s="4"/>
      <c r="D46" s="3">
        <f>ROUND(D4*0.0032989341904,1)</f>
        <v>1.3</v>
      </c>
      <c r="E46" s="3">
        <f>ROUND(E4*0.0032051282051,1)</f>
        <v>1.4</v>
      </c>
      <c r="F46" s="3">
        <f>ROUND(F4*0.0032048776674,1)</f>
        <v>1.4</v>
      </c>
    </row>
    <row r="47" spans="1:6">
      <c r="A47" s="20" t="s">
        <v>16</v>
      </c>
      <c r="B47" s="3"/>
      <c r="C47" s="4"/>
      <c r="D47" s="3">
        <f t="shared" ref="D47:D60" si="3">ROUND(D5*0.0032989341904,1)</f>
        <v>11.9</v>
      </c>
      <c r="E47" s="3">
        <f t="shared" ref="E47:E60" si="4">ROUND(E5*0.0032051282051,1)</f>
        <v>12.8</v>
      </c>
      <c r="F47" s="3">
        <f t="shared" ref="F47:F60" si="5">ROUND(F5*0.0032048776674,1)</f>
        <v>12.5</v>
      </c>
    </row>
    <row r="48" spans="1:6">
      <c r="A48" s="20" t="s">
        <v>17</v>
      </c>
      <c r="B48" s="3"/>
      <c r="C48" s="4"/>
      <c r="D48" s="3">
        <f t="shared" si="3"/>
        <v>1.5</v>
      </c>
      <c r="E48" s="3">
        <f t="shared" si="4"/>
        <v>1.6</v>
      </c>
      <c r="F48" s="3">
        <f t="shared" si="5"/>
        <v>1.5</v>
      </c>
    </row>
    <row r="49" spans="1:6" ht="25.5">
      <c r="A49" s="20" t="s">
        <v>18</v>
      </c>
      <c r="B49" s="3"/>
      <c r="C49" s="4"/>
      <c r="D49" s="3">
        <f t="shared" si="3"/>
        <v>0.9</v>
      </c>
      <c r="E49" s="3">
        <f t="shared" si="4"/>
        <v>1</v>
      </c>
      <c r="F49" s="3">
        <f t="shared" si="5"/>
        <v>1</v>
      </c>
    </row>
    <row r="50" spans="1:6">
      <c r="A50" s="20" t="s">
        <v>19</v>
      </c>
      <c r="B50" s="3"/>
      <c r="C50" s="4"/>
      <c r="D50" s="3">
        <f t="shared" si="3"/>
        <v>0.7</v>
      </c>
      <c r="E50" s="3">
        <f t="shared" si="4"/>
        <v>0.8</v>
      </c>
      <c r="F50" s="3">
        <f t="shared" si="5"/>
        <v>0.8</v>
      </c>
    </row>
    <row r="51" spans="1:6">
      <c r="A51" s="20" t="s">
        <v>20</v>
      </c>
      <c r="B51" s="3"/>
      <c r="C51" s="4"/>
      <c r="D51" s="3">
        <f t="shared" si="3"/>
        <v>2.6</v>
      </c>
      <c r="E51" s="3">
        <f t="shared" si="4"/>
        <v>2.8</v>
      </c>
      <c r="F51" s="3">
        <f t="shared" si="5"/>
        <v>2.7</v>
      </c>
    </row>
    <row r="52" spans="1:6">
      <c r="A52" s="20" t="s">
        <v>21</v>
      </c>
      <c r="B52" s="3"/>
      <c r="C52" s="4"/>
      <c r="D52" s="3">
        <f t="shared" si="3"/>
        <v>2.4</v>
      </c>
      <c r="E52" s="3">
        <f t="shared" si="4"/>
        <v>2.6</v>
      </c>
      <c r="F52" s="3">
        <f t="shared" si="5"/>
        <v>2.5</v>
      </c>
    </row>
    <row r="53" spans="1:6">
      <c r="A53" s="20" t="s">
        <v>22</v>
      </c>
      <c r="B53" s="3"/>
      <c r="C53" s="4"/>
      <c r="D53" s="3">
        <f t="shared" si="3"/>
        <v>1.1000000000000001</v>
      </c>
      <c r="E53" s="3">
        <f t="shared" si="4"/>
        <v>1.1000000000000001</v>
      </c>
      <c r="F53" s="3">
        <f t="shared" si="5"/>
        <v>1.1000000000000001</v>
      </c>
    </row>
    <row r="54" spans="1:6">
      <c r="A54" s="20" t="s">
        <v>23</v>
      </c>
      <c r="B54" s="3"/>
      <c r="C54" s="4"/>
      <c r="D54" s="3">
        <f t="shared" si="3"/>
        <v>2.2999999999999998</v>
      </c>
      <c r="E54" s="3">
        <f>ROUND(E12*0.0032051282051,1)+0.1</f>
        <v>2.6</v>
      </c>
      <c r="F54" s="3">
        <f t="shared" si="5"/>
        <v>2.5</v>
      </c>
    </row>
    <row r="55" spans="1:6">
      <c r="A55" s="20" t="s">
        <v>24</v>
      </c>
      <c r="B55" s="3"/>
      <c r="C55" s="4"/>
      <c r="D55" s="3">
        <f t="shared" si="3"/>
        <v>1.1000000000000001</v>
      </c>
      <c r="E55" s="3">
        <f t="shared" si="4"/>
        <v>1.2</v>
      </c>
      <c r="F55" s="3">
        <f t="shared" si="5"/>
        <v>1.1000000000000001</v>
      </c>
    </row>
    <row r="56" spans="1:6">
      <c r="A56" s="20" t="s">
        <v>25</v>
      </c>
      <c r="B56" s="3"/>
      <c r="C56" s="4"/>
      <c r="D56" s="3">
        <f t="shared" si="3"/>
        <v>1.1000000000000001</v>
      </c>
      <c r="E56" s="3">
        <f t="shared" si="4"/>
        <v>1.2</v>
      </c>
      <c r="F56" s="3">
        <f t="shared" si="5"/>
        <v>1.2</v>
      </c>
    </row>
    <row r="57" spans="1:6">
      <c r="A57" s="20" t="s">
        <v>26</v>
      </c>
      <c r="B57" s="3"/>
      <c r="C57" s="4"/>
      <c r="D57" s="3">
        <f t="shared" si="3"/>
        <v>1.2</v>
      </c>
      <c r="E57" s="3">
        <f t="shared" si="4"/>
        <v>1.3</v>
      </c>
      <c r="F57" s="3">
        <f t="shared" si="5"/>
        <v>1.3</v>
      </c>
    </row>
    <row r="58" spans="1:6">
      <c r="A58" s="20" t="s">
        <v>27</v>
      </c>
      <c r="B58" s="3"/>
      <c r="C58" s="4"/>
      <c r="D58" s="3">
        <f t="shared" si="3"/>
        <v>5.8</v>
      </c>
      <c r="E58" s="3">
        <f t="shared" si="4"/>
        <v>6.2</v>
      </c>
      <c r="F58" s="3">
        <f t="shared" si="5"/>
        <v>6.1</v>
      </c>
    </row>
    <row r="59" spans="1:6">
      <c r="A59" s="20" t="s">
        <v>28</v>
      </c>
      <c r="B59" s="3"/>
      <c r="C59" s="4"/>
      <c r="D59" s="3">
        <f t="shared" si="3"/>
        <v>3.2</v>
      </c>
      <c r="E59" s="3">
        <f t="shared" si="4"/>
        <v>3.4</v>
      </c>
      <c r="F59" s="3">
        <f t="shared" si="5"/>
        <v>3.3</v>
      </c>
    </row>
    <row r="60" spans="1:6">
      <c r="A60" s="20" t="s">
        <v>29</v>
      </c>
      <c r="B60" s="3"/>
      <c r="C60" s="4"/>
      <c r="D60" s="3">
        <f t="shared" si="3"/>
        <v>1.9</v>
      </c>
      <c r="E60" s="3">
        <f t="shared" si="4"/>
        <v>2</v>
      </c>
      <c r="F60" s="3">
        <f t="shared" si="5"/>
        <v>2</v>
      </c>
    </row>
    <row r="64" spans="1:6">
      <c r="B64" s="32" t="s">
        <v>34</v>
      </c>
      <c r="C64" s="32"/>
    </row>
    <row r="65" spans="1:6">
      <c r="A65" s="27"/>
      <c r="B65" s="27"/>
      <c r="C65" s="27"/>
      <c r="D65" s="27"/>
      <c r="E65" s="27"/>
      <c r="F65" s="27"/>
    </row>
    <row r="66" spans="1:6" ht="51">
      <c r="A66" s="18" t="s">
        <v>1</v>
      </c>
      <c r="B66" s="19" t="s">
        <v>2</v>
      </c>
      <c r="C66" s="19" t="s">
        <v>0</v>
      </c>
      <c r="D66" s="7" t="s">
        <v>14</v>
      </c>
      <c r="E66" s="7" t="s">
        <v>39</v>
      </c>
      <c r="F66" s="7" t="s">
        <v>41</v>
      </c>
    </row>
    <row r="67" spans="1:6">
      <c r="A67" s="1" t="s">
        <v>30</v>
      </c>
      <c r="B67" s="8">
        <f>SUM(B68:B82)</f>
        <v>0</v>
      </c>
      <c r="C67" s="9">
        <f>SUM(C68:C82)</f>
        <v>0</v>
      </c>
      <c r="D67" s="8">
        <f>SUM(D68:D82)</f>
        <v>8119.0000000000009</v>
      </c>
      <c r="E67" s="8">
        <f>SUM(E68:E82)</f>
        <v>8980</v>
      </c>
      <c r="F67" s="8">
        <f>SUM(F68:F82)</f>
        <v>8748</v>
      </c>
    </row>
    <row r="68" spans="1:6">
      <c r="A68" s="20" t="s">
        <v>15</v>
      </c>
      <c r="B68" s="3"/>
      <c r="C68" s="4"/>
      <c r="D68" s="3">
        <f>ROUND(D4*0.6867704280155,1)-0.1</f>
        <v>268.59999999999997</v>
      </c>
      <c r="E68" s="3">
        <f>ROUND(E4*0.6852869352869,1)</f>
        <v>297.3</v>
      </c>
      <c r="F68" s="3">
        <f>ROUND(F4*0.6838114593918,1)-0.1</f>
        <v>289.5</v>
      </c>
    </row>
    <row r="69" spans="1:6">
      <c r="A69" s="20" t="s">
        <v>16</v>
      </c>
      <c r="B69" s="3"/>
      <c r="C69" s="4"/>
      <c r="D69" s="3">
        <f t="shared" ref="D69:D81" si="6">ROUND(D5*0.6867704280155,1)</f>
        <v>2476</v>
      </c>
      <c r="E69" s="3">
        <f>ROUND(E5*0.6852869352869,1)+0.1</f>
        <v>2738.7999999999997</v>
      </c>
      <c r="F69" s="3">
        <f>ROUND(F5*0.6838114593918,1)-0.1</f>
        <v>2667.9</v>
      </c>
    </row>
    <row r="70" spans="1:6">
      <c r="A70" s="20" t="s">
        <v>17</v>
      </c>
      <c r="B70" s="3"/>
      <c r="C70" s="4"/>
      <c r="D70" s="3">
        <f t="shared" si="6"/>
        <v>306.89999999999998</v>
      </c>
      <c r="E70" s="3">
        <f>ROUND(E6*0.6852869352869,1)+0.1</f>
        <v>339.5</v>
      </c>
      <c r="F70" s="3">
        <f t="shared" ref="F70:F82" si="7">ROUND(F6*0.6838114593918,1)</f>
        <v>330.7</v>
      </c>
    </row>
    <row r="71" spans="1:6" ht="25.5">
      <c r="A71" s="20" t="s">
        <v>18</v>
      </c>
      <c r="B71" s="3"/>
      <c r="C71" s="4"/>
      <c r="D71" s="3">
        <f t="shared" si="6"/>
        <v>197</v>
      </c>
      <c r="E71" s="3">
        <f t="shared" ref="E71:E81" si="8">ROUND(E7*0.6852869352869,1)</f>
        <v>217.9</v>
      </c>
      <c r="F71" s="3">
        <f t="shared" si="7"/>
        <v>212.3</v>
      </c>
    </row>
    <row r="72" spans="1:6">
      <c r="A72" s="20" t="s">
        <v>19</v>
      </c>
      <c r="B72" s="3"/>
      <c r="C72" s="4"/>
      <c r="D72" s="3">
        <f t="shared" si="6"/>
        <v>153.6</v>
      </c>
      <c r="E72" s="3">
        <f>ROUND(E8*0.6852869352869,1)-0.2</f>
        <v>169.70000000000002</v>
      </c>
      <c r="F72" s="3">
        <f t="shared" si="7"/>
        <v>165.6</v>
      </c>
    </row>
    <row r="73" spans="1:6">
      <c r="A73" s="20" t="s">
        <v>20</v>
      </c>
      <c r="B73" s="3"/>
      <c r="C73" s="4"/>
      <c r="D73" s="3">
        <f t="shared" si="6"/>
        <v>539.79999999999995</v>
      </c>
      <c r="E73" s="3">
        <f t="shared" si="8"/>
        <v>597</v>
      </c>
      <c r="F73" s="3">
        <f t="shared" si="7"/>
        <v>581.6</v>
      </c>
    </row>
    <row r="74" spans="1:6">
      <c r="A74" s="20" t="s">
        <v>21</v>
      </c>
      <c r="B74" s="3"/>
      <c r="C74" s="4"/>
      <c r="D74" s="3">
        <f t="shared" si="6"/>
        <v>501.3</v>
      </c>
      <c r="E74" s="3">
        <f t="shared" si="8"/>
        <v>554.4</v>
      </c>
      <c r="F74" s="3">
        <f t="shared" si="7"/>
        <v>540.1</v>
      </c>
    </row>
    <row r="75" spans="1:6">
      <c r="A75" s="20" t="s">
        <v>22</v>
      </c>
      <c r="B75" s="3"/>
      <c r="C75" s="4"/>
      <c r="D75" s="3">
        <f>ROUND(D11*0.6867704280155,1)-0.1</f>
        <v>220.1</v>
      </c>
      <c r="E75" s="3">
        <f t="shared" si="8"/>
        <v>243.5</v>
      </c>
      <c r="F75" s="3">
        <f t="shared" si="7"/>
        <v>237.2</v>
      </c>
    </row>
    <row r="76" spans="1:6">
      <c r="A76" s="20" t="s">
        <v>23</v>
      </c>
      <c r="B76" s="3"/>
      <c r="C76" s="4"/>
      <c r="D76" s="3">
        <f t="shared" si="6"/>
        <v>488.6</v>
      </c>
      <c r="E76" s="3">
        <f t="shared" si="8"/>
        <v>540.29999999999995</v>
      </c>
      <c r="F76" s="3">
        <f t="shared" si="7"/>
        <v>526.4</v>
      </c>
    </row>
    <row r="77" spans="1:6">
      <c r="A77" s="20" t="s">
        <v>24</v>
      </c>
      <c r="B77" s="3"/>
      <c r="C77" s="4"/>
      <c r="D77" s="3">
        <f t="shared" si="6"/>
        <v>225.1</v>
      </c>
      <c r="E77" s="3">
        <f t="shared" si="8"/>
        <v>248.9</v>
      </c>
      <c r="F77" s="3">
        <f t="shared" si="7"/>
        <v>242.5</v>
      </c>
    </row>
    <row r="78" spans="1:6">
      <c r="A78" s="20" t="s">
        <v>25</v>
      </c>
      <c r="B78" s="3"/>
      <c r="C78" s="4"/>
      <c r="D78" s="3">
        <f>ROUND(D14*0.6867704280155,1)+0.1</f>
        <v>233</v>
      </c>
      <c r="E78" s="3">
        <f t="shared" si="8"/>
        <v>257.60000000000002</v>
      </c>
      <c r="F78" s="3">
        <f t="shared" si="7"/>
        <v>250.9</v>
      </c>
    </row>
    <row r="79" spans="1:6">
      <c r="A79" s="20" t="s">
        <v>26</v>
      </c>
      <c r="B79" s="3"/>
      <c r="C79" s="4"/>
      <c r="D79" s="3">
        <f>ROUND(D15*0.6867704280155,1)+0.1</f>
        <v>255.79999999999998</v>
      </c>
      <c r="E79" s="3">
        <f>ROUND(E15*0.6852869352869,1)+0.1</f>
        <v>282.90000000000003</v>
      </c>
      <c r="F79" s="3">
        <f t="shared" si="7"/>
        <v>275.5</v>
      </c>
    </row>
    <row r="80" spans="1:6">
      <c r="A80" s="20" t="s">
        <v>27</v>
      </c>
      <c r="B80" s="3"/>
      <c r="C80" s="4"/>
      <c r="D80" s="3">
        <f t="shared" si="6"/>
        <v>1202.0999999999999</v>
      </c>
      <c r="E80" s="3">
        <f>ROUND(E16*0.6852869352869,1)-0.1</f>
        <v>1329.6000000000001</v>
      </c>
      <c r="F80" s="3">
        <f t="shared" si="7"/>
        <v>1295.3</v>
      </c>
    </row>
    <row r="81" spans="1:6">
      <c r="A81" s="20" t="s">
        <v>28</v>
      </c>
      <c r="B81" s="3"/>
      <c r="C81" s="4"/>
      <c r="D81" s="3">
        <f t="shared" si="6"/>
        <v>662.4</v>
      </c>
      <c r="E81" s="3">
        <f t="shared" si="8"/>
        <v>732.6</v>
      </c>
      <c r="F81" s="3">
        <f t="shared" si="7"/>
        <v>713.7</v>
      </c>
    </row>
    <row r="82" spans="1:6">
      <c r="A82" s="20" t="s">
        <v>29</v>
      </c>
      <c r="B82" s="3"/>
      <c r="C82" s="4"/>
      <c r="D82" s="3">
        <f>ROUND(D18*0.6867704280155,1)-0.1</f>
        <v>388.7</v>
      </c>
      <c r="E82" s="3">
        <f>ROUND(E18*0.6852869352869,1)+0.1</f>
        <v>430</v>
      </c>
      <c r="F82" s="3">
        <f t="shared" si="7"/>
        <v>418.8</v>
      </c>
    </row>
    <row r="94" spans="1:6">
      <c r="B94" s="32" t="s">
        <v>35</v>
      </c>
      <c r="C94" s="32"/>
    </row>
    <row r="95" spans="1:6">
      <c r="A95" s="27"/>
      <c r="B95" s="27"/>
      <c r="C95" s="27"/>
      <c r="D95" s="27"/>
      <c r="E95" s="27"/>
      <c r="F95" s="27"/>
    </row>
    <row r="96" spans="1:6" ht="51">
      <c r="A96" s="18" t="s">
        <v>1</v>
      </c>
      <c r="B96" s="19" t="s">
        <v>2</v>
      </c>
      <c r="C96" s="19" t="s">
        <v>0</v>
      </c>
      <c r="D96" s="7" t="s">
        <v>14</v>
      </c>
      <c r="E96" s="7" t="s">
        <v>39</v>
      </c>
      <c r="F96" s="7" t="s">
        <v>41</v>
      </c>
    </row>
    <row r="97" spans="1:6">
      <c r="A97" s="1" t="s">
        <v>30</v>
      </c>
      <c r="B97" s="8">
        <f>SUM(B98:B112)</f>
        <v>0</v>
      </c>
      <c r="C97" s="9">
        <f>SUM(C98:C112)</f>
        <v>0</v>
      </c>
      <c r="D97" s="8">
        <f>SUM(D98:D112)</f>
        <v>-713</v>
      </c>
      <c r="E97" s="8">
        <f>SUM(E98:E112)</f>
        <v>-758</v>
      </c>
      <c r="F97" s="8">
        <f>SUM(F98:F112)</f>
        <v>-711</v>
      </c>
    </row>
    <row r="98" spans="1:6">
      <c r="A98" s="20" t="s">
        <v>15</v>
      </c>
      <c r="B98" s="3"/>
      <c r="C98" s="4"/>
      <c r="D98" s="3">
        <f>ROUND(-D4*0.0603112840466,1)</f>
        <v>-23.6</v>
      </c>
      <c r="E98" s="3">
        <f>ROUND(-E4*0.0578449328449,1)</f>
        <v>-25.1</v>
      </c>
      <c r="F98" s="3">
        <f>ROUND(-F4*0.0555772688188,1)</f>
        <v>-23.5</v>
      </c>
    </row>
    <row r="99" spans="1:6">
      <c r="A99" s="20" t="s">
        <v>16</v>
      </c>
      <c r="B99" s="3"/>
      <c r="C99" s="4"/>
      <c r="D99" s="3">
        <f t="shared" ref="D99:D112" si="9">ROUND(-D5*0.0603112840466,1)</f>
        <v>-217.4</v>
      </c>
      <c r="E99" s="3">
        <f t="shared" ref="E99:E112" si="10">ROUND(-E5*0.0578449328449,1)</f>
        <v>-231.2</v>
      </c>
      <c r="F99" s="3">
        <f t="shared" ref="F99:F112" si="11">ROUND(-F5*0.0555772688188,1)</f>
        <v>-216.8</v>
      </c>
    </row>
    <row r="100" spans="1:6">
      <c r="A100" s="20" t="s">
        <v>17</v>
      </c>
      <c r="B100" s="3"/>
      <c r="C100" s="4"/>
      <c r="D100" s="3">
        <f t="shared" si="9"/>
        <v>-27</v>
      </c>
      <c r="E100" s="3">
        <f t="shared" si="10"/>
        <v>-28.7</v>
      </c>
      <c r="F100" s="3">
        <f>ROUND(-F6*0.0555772688188,1)+0.1</f>
        <v>-26.799999999999997</v>
      </c>
    </row>
    <row r="101" spans="1:6" ht="25.5">
      <c r="A101" s="20" t="s">
        <v>18</v>
      </c>
      <c r="B101" s="3"/>
      <c r="C101" s="4"/>
      <c r="D101" s="3">
        <f t="shared" si="9"/>
        <v>-17.3</v>
      </c>
      <c r="E101" s="3">
        <f t="shared" si="10"/>
        <v>-18.399999999999999</v>
      </c>
      <c r="F101" s="3">
        <f t="shared" si="11"/>
        <v>-17.3</v>
      </c>
    </row>
    <row r="102" spans="1:6">
      <c r="A102" s="20" t="s">
        <v>19</v>
      </c>
      <c r="B102" s="3"/>
      <c r="C102" s="4"/>
      <c r="D102" s="3">
        <f>ROUND(-D8*0.0603112840466,1)+0.1</f>
        <v>-13.4</v>
      </c>
      <c r="E102" s="3">
        <f t="shared" si="10"/>
        <v>-14.3</v>
      </c>
      <c r="F102" s="3">
        <f t="shared" si="11"/>
        <v>-13.5</v>
      </c>
    </row>
    <row r="103" spans="1:6">
      <c r="A103" s="20" t="s">
        <v>20</v>
      </c>
      <c r="B103" s="3"/>
      <c r="C103" s="4"/>
      <c r="D103" s="3">
        <f t="shared" si="9"/>
        <v>-47.4</v>
      </c>
      <c r="E103" s="3">
        <f t="shared" si="10"/>
        <v>-50.4</v>
      </c>
      <c r="F103" s="3">
        <f t="shared" si="11"/>
        <v>-47.3</v>
      </c>
    </row>
    <row r="104" spans="1:6">
      <c r="A104" s="20" t="s">
        <v>21</v>
      </c>
      <c r="B104" s="3"/>
      <c r="C104" s="4"/>
      <c r="D104" s="3">
        <f t="shared" si="9"/>
        <v>-44</v>
      </c>
      <c r="E104" s="3">
        <f t="shared" si="10"/>
        <v>-46.8</v>
      </c>
      <c r="F104" s="3">
        <f t="shared" si="11"/>
        <v>-43.9</v>
      </c>
    </row>
    <row r="105" spans="1:6">
      <c r="A105" s="20" t="s">
        <v>22</v>
      </c>
      <c r="B105" s="3"/>
      <c r="C105" s="4"/>
      <c r="D105" s="3">
        <f t="shared" si="9"/>
        <v>-19.3</v>
      </c>
      <c r="E105" s="3">
        <f t="shared" si="10"/>
        <v>-20.6</v>
      </c>
      <c r="F105" s="3">
        <f t="shared" si="11"/>
        <v>-19.3</v>
      </c>
    </row>
    <row r="106" spans="1:6">
      <c r="A106" s="20" t="s">
        <v>23</v>
      </c>
      <c r="B106" s="3"/>
      <c r="C106" s="4"/>
      <c r="D106" s="3">
        <f t="shared" si="9"/>
        <v>-42.9</v>
      </c>
      <c r="E106" s="3">
        <f t="shared" si="10"/>
        <v>-45.6</v>
      </c>
      <c r="F106" s="3">
        <f t="shared" si="11"/>
        <v>-42.8</v>
      </c>
    </row>
    <row r="107" spans="1:6">
      <c r="A107" s="20" t="s">
        <v>24</v>
      </c>
      <c r="B107" s="3"/>
      <c r="C107" s="4"/>
      <c r="D107" s="3">
        <f t="shared" si="9"/>
        <v>-19.8</v>
      </c>
      <c r="E107" s="3">
        <f t="shared" si="10"/>
        <v>-21</v>
      </c>
      <c r="F107" s="3">
        <f t="shared" si="11"/>
        <v>-19.7</v>
      </c>
    </row>
    <row r="108" spans="1:6">
      <c r="A108" s="20" t="s">
        <v>25</v>
      </c>
      <c r="B108" s="3"/>
      <c r="C108" s="4"/>
      <c r="D108" s="3">
        <f t="shared" si="9"/>
        <v>-20.5</v>
      </c>
      <c r="E108" s="3">
        <f t="shared" si="10"/>
        <v>-21.7</v>
      </c>
      <c r="F108" s="3">
        <f t="shared" si="11"/>
        <v>-20.399999999999999</v>
      </c>
    </row>
    <row r="109" spans="1:6">
      <c r="A109" s="20" t="s">
        <v>26</v>
      </c>
      <c r="B109" s="3"/>
      <c r="C109" s="4"/>
      <c r="D109" s="3">
        <f t="shared" si="9"/>
        <v>-22.5</v>
      </c>
      <c r="E109" s="3">
        <f t="shared" si="10"/>
        <v>-23.9</v>
      </c>
      <c r="F109" s="3">
        <f t="shared" si="11"/>
        <v>-22.4</v>
      </c>
    </row>
    <row r="110" spans="1:6">
      <c r="A110" s="20" t="s">
        <v>27</v>
      </c>
      <c r="B110" s="3"/>
      <c r="C110" s="4"/>
      <c r="D110" s="3">
        <f t="shared" si="9"/>
        <v>-105.6</v>
      </c>
      <c r="E110" s="3">
        <f t="shared" si="10"/>
        <v>-112.2</v>
      </c>
      <c r="F110" s="3">
        <f t="shared" si="11"/>
        <v>-105.3</v>
      </c>
    </row>
    <row r="111" spans="1:6">
      <c r="A111" s="20" t="s">
        <v>28</v>
      </c>
      <c r="B111" s="3"/>
      <c r="C111" s="4"/>
      <c r="D111" s="3">
        <f t="shared" si="9"/>
        <v>-58.2</v>
      </c>
      <c r="E111" s="3">
        <f t="shared" si="10"/>
        <v>-61.8</v>
      </c>
      <c r="F111" s="3">
        <f t="shared" si="11"/>
        <v>-58</v>
      </c>
    </row>
    <row r="112" spans="1:6">
      <c r="A112" s="20" t="s">
        <v>29</v>
      </c>
      <c r="B112" s="3"/>
      <c r="C112" s="4"/>
      <c r="D112" s="3">
        <f t="shared" si="9"/>
        <v>-34.1</v>
      </c>
      <c r="E112" s="3">
        <f t="shared" si="10"/>
        <v>-36.299999999999997</v>
      </c>
      <c r="F112" s="3">
        <f t="shared" si="11"/>
        <v>-34</v>
      </c>
    </row>
    <row r="114" spans="1:6">
      <c r="A114" s="23" t="s">
        <v>37</v>
      </c>
    </row>
    <row r="115" spans="1:6" ht="51">
      <c r="A115" s="18" t="s">
        <v>1</v>
      </c>
      <c r="B115" s="19" t="s">
        <v>2</v>
      </c>
      <c r="C115" s="19" t="s">
        <v>0</v>
      </c>
      <c r="D115" s="7" t="s">
        <v>14</v>
      </c>
      <c r="E115" s="7" t="s">
        <v>39</v>
      </c>
      <c r="F115" s="7" t="s">
        <v>41</v>
      </c>
    </row>
    <row r="116" spans="1:6">
      <c r="A116" s="1" t="s">
        <v>30</v>
      </c>
      <c r="B116" s="8">
        <f>SUM(B117:B131)</f>
        <v>0</v>
      </c>
      <c r="C116" s="9">
        <f>SUM(C117:C131)</f>
        <v>0</v>
      </c>
      <c r="D116" s="8">
        <f>SUM(D117:D131)</f>
        <v>11821.999999999998</v>
      </c>
      <c r="E116" s="8">
        <f>SUM(E117:E131)</f>
        <v>13104</v>
      </c>
      <c r="F116" s="8">
        <f>SUM(F117:F131)</f>
        <v>12793</v>
      </c>
    </row>
    <row r="117" spans="1:6">
      <c r="A117" s="20" t="s">
        <v>15</v>
      </c>
      <c r="B117" s="3"/>
      <c r="C117" s="4"/>
      <c r="D117" s="3">
        <f t="shared" ref="D117:F131" si="12">D25+D46+D68+D98</f>
        <v>391.29999999999995</v>
      </c>
      <c r="E117" s="3">
        <f t="shared" si="12"/>
        <v>433.79999999999995</v>
      </c>
      <c r="F117" s="3">
        <f t="shared" si="12"/>
        <v>423.5</v>
      </c>
    </row>
    <row r="118" spans="1:6">
      <c r="A118" s="20" t="s">
        <v>16</v>
      </c>
      <c r="B118" s="3"/>
      <c r="C118" s="4"/>
      <c r="D118" s="3">
        <f t="shared" si="12"/>
        <v>3605.2999999999997</v>
      </c>
      <c r="E118" s="3">
        <f t="shared" si="12"/>
        <v>3996.5</v>
      </c>
      <c r="F118" s="3">
        <f t="shared" si="12"/>
        <v>3901.5999999999995</v>
      </c>
    </row>
    <row r="119" spans="1:6">
      <c r="A119" s="20" t="s">
        <v>17</v>
      </c>
      <c r="B119" s="3"/>
      <c r="C119" s="4"/>
      <c r="D119" s="3">
        <f t="shared" si="12"/>
        <v>446.9</v>
      </c>
      <c r="E119" s="3">
        <f t="shared" si="12"/>
        <v>495.3</v>
      </c>
      <c r="F119" s="3">
        <f t="shared" si="12"/>
        <v>483.59999999999997</v>
      </c>
    </row>
    <row r="120" spans="1:6" ht="25.5">
      <c r="A120" s="20" t="s">
        <v>18</v>
      </c>
      <c r="B120" s="3"/>
      <c r="C120" s="4"/>
      <c r="D120" s="3">
        <f t="shared" si="12"/>
        <v>286.8</v>
      </c>
      <c r="E120" s="3">
        <f t="shared" si="12"/>
        <v>317.90000000000003</v>
      </c>
      <c r="F120" s="3">
        <f t="shared" si="12"/>
        <v>310.40000000000003</v>
      </c>
    </row>
    <row r="121" spans="1:6">
      <c r="A121" s="20" t="s">
        <v>19</v>
      </c>
      <c r="B121" s="3"/>
      <c r="C121" s="4"/>
      <c r="D121" s="3">
        <f t="shared" si="12"/>
        <v>223.7</v>
      </c>
      <c r="E121" s="3">
        <f t="shared" si="12"/>
        <v>247.89999999999998</v>
      </c>
      <c r="F121" s="3">
        <f t="shared" si="12"/>
        <v>242.1</v>
      </c>
    </row>
    <row r="122" spans="1:6">
      <c r="A122" s="20" t="s">
        <v>20</v>
      </c>
      <c r="B122" s="3"/>
      <c r="C122" s="4"/>
      <c r="D122" s="3">
        <f t="shared" si="12"/>
        <v>786</v>
      </c>
      <c r="E122" s="3">
        <f t="shared" si="12"/>
        <v>871.2</v>
      </c>
      <c r="F122" s="3">
        <f t="shared" si="12"/>
        <v>850.5</v>
      </c>
    </row>
    <row r="123" spans="1:6">
      <c r="A123" s="20" t="s">
        <v>21</v>
      </c>
      <c r="B123" s="3"/>
      <c r="C123" s="4"/>
      <c r="D123" s="3">
        <f t="shared" si="12"/>
        <v>729.9</v>
      </c>
      <c r="E123" s="3">
        <f t="shared" si="12"/>
        <v>809</v>
      </c>
      <c r="F123" s="3">
        <f t="shared" si="12"/>
        <v>789.80000000000007</v>
      </c>
    </row>
    <row r="124" spans="1:6">
      <c r="A124" s="20" t="s">
        <v>22</v>
      </c>
      <c r="B124" s="3"/>
      <c r="C124" s="4"/>
      <c r="D124" s="3">
        <f t="shared" si="12"/>
        <v>320.59999999999997</v>
      </c>
      <c r="E124" s="3">
        <f t="shared" si="12"/>
        <v>355.29999999999995</v>
      </c>
      <c r="F124" s="3">
        <f t="shared" si="12"/>
        <v>346.9</v>
      </c>
    </row>
    <row r="125" spans="1:6">
      <c r="A125" s="20" t="s">
        <v>23</v>
      </c>
      <c r="B125" s="3"/>
      <c r="C125" s="4"/>
      <c r="D125" s="3">
        <f t="shared" si="12"/>
        <v>711.4</v>
      </c>
      <c r="E125" s="3">
        <f t="shared" si="12"/>
        <v>788.49999999999989</v>
      </c>
      <c r="F125" s="3">
        <f t="shared" si="12"/>
        <v>769.8</v>
      </c>
    </row>
    <row r="126" spans="1:6">
      <c r="A126" s="20" t="s">
        <v>24</v>
      </c>
      <c r="B126" s="3"/>
      <c r="C126" s="4"/>
      <c r="D126" s="3">
        <f t="shared" si="12"/>
        <v>327.7</v>
      </c>
      <c r="E126" s="3">
        <f t="shared" si="12"/>
        <v>363.2</v>
      </c>
      <c r="F126" s="3">
        <f t="shared" si="12"/>
        <v>354.59999999999997</v>
      </c>
    </row>
    <row r="127" spans="1:6">
      <c r="A127" s="20" t="s">
        <v>25</v>
      </c>
      <c r="B127" s="3"/>
      <c r="C127" s="4"/>
      <c r="D127" s="3">
        <f t="shared" si="12"/>
        <v>339.1</v>
      </c>
      <c r="E127" s="3">
        <f t="shared" si="12"/>
        <v>375.90000000000003</v>
      </c>
      <c r="F127" s="3">
        <f t="shared" si="12"/>
        <v>366.9</v>
      </c>
    </row>
    <row r="128" spans="1:6">
      <c r="A128" s="20" t="s">
        <v>26</v>
      </c>
      <c r="B128" s="3"/>
      <c r="C128" s="4"/>
      <c r="D128" s="3">
        <f t="shared" si="12"/>
        <v>372.29999999999995</v>
      </c>
      <c r="E128" s="3">
        <f t="shared" si="12"/>
        <v>412.70000000000005</v>
      </c>
      <c r="F128" s="3">
        <f t="shared" si="12"/>
        <v>402.90000000000003</v>
      </c>
    </row>
    <row r="129" spans="1:6">
      <c r="A129" s="20" t="s">
        <v>27</v>
      </c>
      <c r="B129" s="3"/>
      <c r="C129" s="4"/>
      <c r="D129" s="3">
        <f t="shared" si="12"/>
        <v>1750.4</v>
      </c>
      <c r="E129" s="3">
        <f t="shared" si="12"/>
        <v>1940.3</v>
      </c>
      <c r="F129" s="3">
        <f t="shared" si="12"/>
        <v>1894.2</v>
      </c>
    </row>
    <row r="130" spans="1:6">
      <c r="A130" s="20" t="s">
        <v>28</v>
      </c>
      <c r="B130" s="3"/>
      <c r="C130" s="4"/>
      <c r="D130" s="3">
        <f t="shared" si="12"/>
        <v>964.5</v>
      </c>
      <c r="E130" s="3">
        <f t="shared" si="12"/>
        <v>1069.1000000000001</v>
      </c>
      <c r="F130" s="3">
        <f t="shared" si="12"/>
        <v>1043.7</v>
      </c>
    </row>
    <row r="131" spans="1:6">
      <c r="A131" s="20" t="s">
        <v>29</v>
      </c>
      <c r="B131" s="3"/>
      <c r="C131" s="4"/>
      <c r="D131" s="3">
        <f t="shared" si="12"/>
        <v>566.1</v>
      </c>
      <c r="E131" s="3">
        <f t="shared" si="12"/>
        <v>627.40000000000009</v>
      </c>
      <c r="F131" s="3">
        <f t="shared" si="12"/>
        <v>612.5</v>
      </c>
    </row>
  </sheetData>
  <mergeCells count="8">
    <mergeCell ref="B64:C64"/>
    <mergeCell ref="A65:F65"/>
    <mergeCell ref="B94:C94"/>
    <mergeCell ref="A95:F95"/>
    <mergeCell ref="A1:F1"/>
    <mergeCell ref="A22:F22"/>
    <mergeCell ref="B21:C21"/>
    <mergeCell ref="B42:C42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разбивка по КБК</vt:lpstr>
      <vt:lpstr>Лист1!Заголовки_для_печати</vt:lpstr>
    </vt:vector>
  </TitlesOfParts>
  <Company>MFNSO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Яузин Артем Евгеньевич</dc:creator>
  <cp:lastModifiedBy>АДМИНИСТРАТОР_</cp:lastModifiedBy>
  <cp:lastPrinted>2016-11-18T02:30:58Z</cp:lastPrinted>
  <dcterms:created xsi:type="dcterms:W3CDTF">2014-09-25T03:58:37Z</dcterms:created>
  <dcterms:modified xsi:type="dcterms:W3CDTF">2017-11-10T02:27:39Z</dcterms:modified>
</cp:coreProperties>
</file>